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Information\Budget Year 2019-2020\"/>
    </mc:Choice>
  </mc:AlternateContent>
  <bookViews>
    <workbookView xWindow="360" yWindow="1665" windowWidth="11325" windowHeight="3765"/>
  </bookViews>
  <sheets>
    <sheet name="2019-2020 Budget" sheetId="6" r:id="rId1"/>
    <sheet name="Sheet3" sheetId="23" r:id="rId2"/>
  </sheets>
  <definedNames>
    <definedName name="_xlnm.Print_Area" localSheetId="0">'2019-2020 Budget'!$A$1:$H$95</definedName>
  </definedNames>
  <calcPr calcId="162913"/>
</workbook>
</file>

<file path=xl/calcChain.xml><?xml version="1.0" encoding="utf-8"?>
<calcChain xmlns="http://schemas.openxmlformats.org/spreadsheetml/2006/main">
  <c r="D64" i="6" l="1"/>
  <c r="D63" i="6"/>
  <c r="A79" i="6" l="1"/>
  <c r="E26" i="6" l="1"/>
  <c r="D27" i="6" l="1"/>
  <c r="C27" i="6"/>
  <c r="E20" i="6" l="1"/>
  <c r="C64" i="6" l="1"/>
  <c r="C63" i="6"/>
  <c r="E22" i="6" l="1"/>
  <c r="E21" i="6"/>
  <c r="E13" i="6"/>
  <c r="C43" i="6"/>
  <c r="C16" i="6"/>
  <c r="C19" i="6" s="1"/>
  <c r="C28" i="6" s="1"/>
  <c r="C45" i="6" s="1"/>
  <c r="C49" i="6" s="1"/>
  <c r="G26" i="6" s="1"/>
  <c r="F22" i="6" l="1"/>
  <c r="G22" i="6"/>
  <c r="E62" i="6" l="1"/>
  <c r="E69" i="6"/>
  <c r="E68" i="6"/>
  <c r="E67" i="6"/>
  <c r="E66" i="6"/>
  <c r="E65" i="6"/>
  <c r="E63" i="6"/>
  <c r="E64" i="6"/>
  <c r="D71" i="6" l="1"/>
  <c r="C71" i="6" l="1"/>
  <c r="A56" i="6" l="1"/>
  <c r="E29" i="6" l="1"/>
  <c r="E30" i="6" l="1"/>
  <c r="D16" i="6" l="1"/>
  <c r="D19" i="6" s="1"/>
  <c r="D43" i="6"/>
  <c r="D28" i="6" l="1"/>
  <c r="D45" i="6" s="1"/>
  <c r="D49" i="6" s="1"/>
  <c r="H23" i="6" l="1"/>
  <c r="H26" i="6"/>
  <c r="H22" i="6"/>
  <c r="H25" i="6"/>
  <c r="H24" i="6"/>
  <c r="E14" i="6" l="1"/>
  <c r="G14" i="6" l="1"/>
  <c r="F14" i="6"/>
  <c r="E47" i="6" l="1"/>
  <c r="E12" i="6" l="1"/>
  <c r="H27" i="6" l="1"/>
  <c r="H14" i="6"/>
  <c r="E37" i="6" l="1"/>
  <c r="C75" i="6" l="1"/>
  <c r="C73" i="6" l="1"/>
  <c r="C93" i="6" s="1"/>
  <c r="E27" i="6"/>
  <c r="E19" i="6"/>
  <c r="C92" i="6" l="1"/>
  <c r="C91" i="6"/>
  <c r="D75" i="6"/>
  <c r="H32" i="6"/>
  <c r="E28" i="6"/>
  <c r="D73" i="6" l="1"/>
  <c r="F68" i="6"/>
  <c r="F67" i="6"/>
  <c r="F64" i="6"/>
  <c r="F66" i="6"/>
  <c r="F63" i="6"/>
  <c r="F69" i="6"/>
  <c r="F65" i="6"/>
  <c r="F62" i="6"/>
  <c r="F47" i="6"/>
  <c r="F20" i="6"/>
  <c r="E11" i="6"/>
  <c r="F12" i="6"/>
  <c r="F13" i="6"/>
  <c r="E15" i="6"/>
  <c r="F15" i="6" s="1"/>
  <c r="E17" i="6"/>
  <c r="F17" i="6" s="1"/>
  <c r="E18" i="6"/>
  <c r="F18" i="6" s="1"/>
  <c r="F21" i="6"/>
  <c r="E23" i="6"/>
  <c r="E24" i="6"/>
  <c r="E25" i="6"/>
  <c r="F29" i="6"/>
  <c r="F30" i="6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F37" i="6"/>
  <c r="E38" i="6"/>
  <c r="F38" i="6" s="1"/>
  <c r="E39" i="6"/>
  <c r="F39" i="6" s="1"/>
  <c r="E40" i="6"/>
  <c r="F40" i="6" s="1"/>
  <c r="E41" i="6"/>
  <c r="F41" i="6" s="1"/>
  <c r="E42" i="6"/>
  <c r="F42" i="6" s="1"/>
  <c r="F24" i="6" l="1"/>
  <c r="G24" i="6"/>
  <c r="G23" i="6"/>
  <c r="F23" i="6"/>
  <c r="F25" i="6"/>
  <c r="G25" i="6"/>
  <c r="E87" i="6"/>
  <c r="D92" i="6" s="1"/>
  <c r="E86" i="6"/>
  <c r="D91" i="6" s="1"/>
  <c r="E91" i="6" s="1"/>
  <c r="E73" i="6"/>
  <c r="F11" i="6"/>
  <c r="E16" i="6"/>
  <c r="F16" i="6" s="1"/>
  <c r="E88" i="6"/>
  <c r="D88" i="6" s="1"/>
  <c r="E71" i="6"/>
  <c r="E43" i="6"/>
  <c r="F43" i="6" s="1"/>
  <c r="F27" i="6"/>
  <c r="E75" i="6" l="1"/>
  <c r="D86" i="6"/>
  <c r="D87" i="6"/>
  <c r="E92" i="6"/>
  <c r="F92" i="6" s="1"/>
  <c r="D93" i="6"/>
  <c r="E93" i="6" s="1"/>
  <c r="F91" i="6"/>
  <c r="F19" i="6"/>
  <c r="F93" i="6" l="1"/>
  <c r="F75" i="6"/>
  <c r="F71" i="6"/>
  <c r="F28" i="6"/>
  <c r="E45" i="6"/>
  <c r="E49" i="6" s="1"/>
  <c r="G49" i="6" l="1"/>
  <c r="F49" i="6"/>
  <c r="F73" i="6"/>
  <c r="F45" i="6"/>
  <c r="G27" i="6" l="1"/>
  <c r="G32" i="6"/>
  <c r="G36" i="6"/>
  <c r="G40" i="6"/>
  <c r="G17" i="6"/>
  <c r="G13" i="6"/>
  <c r="G21" i="6"/>
  <c r="G31" i="6"/>
  <c r="G35" i="6"/>
  <c r="G39" i="6"/>
  <c r="G15" i="6"/>
  <c r="G34" i="6"/>
  <c r="G38" i="6"/>
  <c r="G12" i="6"/>
  <c r="G47" i="6"/>
  <c r="G29" i="6"/>
  <c r="G37" i="6"/>
  <c r="G41" i="6"/>
  <c r="G20" i="6"/>
  <c r="G30" i="6"/>
  <c r="G42" i="6"/>
  <c r="G18" i="6"/>
  <c r="G33" i="6"/>
  <c r="G43" i="6"/>
  <c r="G11" i="6"/>
  <c r="H18" i="6"/>
  <c r="G16" i="6" l="1"/>
  <c r="H39" i="6"/>
  <c r="H13" i="6"/>
  <c r="H42" i="6"/>
  <c r="H11" i="6"/>
  <c r="H16" i="6"/>
  <c r="H47" i="6"/>
  <c r="H31" i="6"/>
  <c r="H17" i="6"/>
  <c r="H37" i="6"/>
  <c r="H33" i="6"/>
  <c r="H19" i="6"/>
  <c r="H43" i="6"/>
  <c r="H36" i="6"/>
  <c r="H49" i="6"/>
  <c r="H38" i="6"/>
  <c r="H28" i="6"/>
  <c r="H40" i="6"/>
  <c r="H34" i="6"/>
  <c r="H12" i="6"/>
  <c r="H41" i="6"/>
  <c r="H35" i="6"/>
  <c r="H45" i="6"/>
  <c r="H29" i="6"/>
  <c r="H21" i="6"/>
  <c r="H15" i="6"/>
  <c r="H20" i="6"/>
  <c r="H30" i="6"/>
  <c r="G19" i="6"/>
  <c r="G28" i="6" l="1"/>
  <c r="G45" i="6" l="1"/>
</calcChain>
</file>

<file path=xl/sharedStrings.xml><?xml version="1.0" encoding="utf-8"?>
<sst xmlns="http://schemas.openxmlformats.org/spreadsheetml/2006/main" count="87" uniqueCount="78">
  <si>
    <t xml:space="preserve">OBJECT </t>
  </si>
  <si>
    <t>NO.</t>
  </si>
  <si>
    <t>CATEGORY</t>
  </si>
  <si>
    <t>BUDGET</t>
  </si>
  <si>
    <t>UNEMPLOYMENT COMPENSATION</t>
  </si>
  <si>
    <t>WORKERS COMPENSATION</t>
  </si>
  <si>
    <t>STUDENT TRANSPORTATION</t>
  </si>
  <si>
    <t>P-L-A INSURANCES</t>
  </si>
  <si>
    <t>PRINTING / BINDING</t>
  </si>
  <si>
    <t>GENERAL SUPPLIES</t>
  </si>
  <si>
    <t>ENERGY / UTILITIES</t>
  </si>
  <si>
    <t>DUES / FEES</t>
  </si>
  <si>
    <t>BUDGETARY RESERVE</t>
  </si>
  <si>
    <t>TOTAL</t>
  </si>
  <si>
    <t>CHANGE</t>
  </si>
  <si>
    <t>% OF</t>
  </si>
  <si>
    <t>SALARIES - Teachers</t>
  </si>
  <si>
    <t>ESTIMATED REVENUES</t>
  </si>
  <si>
    <t>PDE - SOCIAL SECURITY / MEDICARE</t>
  </si>
  <si>
    <t>PDE - RETIREMENT REIMBURSEMENT</t>
  </si>
  <si>
    <t>INSTRUCTIONAL ACTIVITY - SHOP PROJECTS</t>
  </si>
  <si>
    <t>INTEREST EARNED</t>
  </si>
  <si>
    <t>READING SCHOOL DISTRICT</t>
  </si>
  <si>
    <t>MUHLENBERG SCHOOL DISTRICT</t>
  </si>
  <si>
    <t>CREDITS REIMBURSEMENT</t>
  </si>
  <si>
    <t>Total Wages &amp; Benefits</t>
  </si>
  <si>
    <t xml:space="preserve">     Sub-Total Wages</t>
  </si>
  <si>
    <t xml:space="preserve">     Sub-Total Benefits</t>
  </si>
  <si>
    <t>MISCELLANEOUS</t>
  </si>
  <si>
    <t xml:space="preserve">     Sub-Total Salaries</t>
  </si>
  <si>
    <t>% TOTAL</t>
  </si>
  <si>
    <t>ESTIMATED EXPENDITURES</t>
  </si>
  <si>
    <t>DESCRIPTION</t>
  </si>
  <si>
    <t>PAYMENTS</t>
  </si>
  <si>
    <t>TOTAL FROM SPONSORING DISTRICTS</t>
  </si>
  <si>
    <t xml:space="preserve">READING SCHOOL DISTRICT      </t>
  </si>
  <si>
    <t xml:space="preserve">MUHLENBERG SCHOOL DISTRICT    </t>
  </si>
  <si>
    <t>EQUIPMENT / ORIGINAL / ADDITIONAL</t>
  </si>
  <si>
    <t>EQUIPMENT / REPAIR / REPLACE</t>
  </si>
  <si>
    <t>ADVERTISING / PUBLIC RELATIONS</t>
  </si>
  <si>
    <t>COMMUNICATION / PHONE / POSTAGE</t>
  </si>
  <si>
    <t>PURCHASED PROF. TECH. SERVICES</t>
  </si>
  <si>
    <t>PURCHASED. PROPERTY SERVICES</t>
  </si>
  <si>
    <t>SALARIES - Non Instructional</t>
  </si>
  <si>
    <t>PDE - CTC - VOCATIONAL EDUCATION SUBSIDY</t>
  </si>
  <si>
    <t>TOTAL ESTIMATED REVENUES</t>
  </si>
  <si>
    <t>TOTAL ESTIMATED EXPENDITURES</t>
  </si>
  <si>
    <t>TOTAL REVENUES - OTHER SOURCES</t>
  </si>
  <si>
    <t>TOTAL REVENUES - LOCAL (MSD &amp; RSD)</t>
  </si>
  <si>
    <t>BOOKS / MAGAZINES / SOFTWARE</t>
  </si>
  <si>
    <t>HEAD START REVENUE</t>
  </si>
  <si>
    <t>EXT. PROF. CONTRACT DAYS</t>
  </si>
  <si>
    <t xml:space="preserve"> OF TOTAL</t>
  </si>
  <si>
    <t>% INCR</t>
  </si>
  <si>
    <t>PLUS/MINUS</t>
  </si>
  <si>
    <t>% INCR.</t>
  </si>
  <si>
    <t>Total Other</t>
  </si>
  <si>
    <r>
      <t xml:space="preserve">%              CONTRIBUTION </t>
    </r>
    <r>
      <rPr>
        <b/>
        <sz val="9"/>
        <rFont val="Arial"/>
        <family val="2"/>
      </rPr>
      <t>(3 Year Avg)</t>
    </r>
  </si>
  <si>
    <t xml:space="preserve">CARL PERKINS GRANT </t>
  </si>
  <si>
    <t xml:space="preserve">TOTAL           PER Month </t>
  </si>
  <si>
    <t>TOTAL            PER Year</t>
  </si>
  <si>
    <t>TOTAL OPERATING EXPENSES</t>
  </si>
  <si>
    <t>2018-2019</t>
  </si>
  <si>
    <r>
      <t xml:space="preserve">SOCIAL SECURITY / MEDICARE </t>
    </r>
    <r>
      <rPr>
        <b/>
        <sz val="9"/>
        <color rgb="FF00B050"/>
        <rFont val="Arial"/>
        <family val="2"/>
      </rPr>
      <t>(7.65%)</t>
    </r>
  </si>
  <si>
    <t xml:space="preserve">SALARIES - Administration </t>
  </si>
  <si>
    <r>
      <t xml:space="preserve">SALARIES - </t>
    </r>
    <r>
      <rPr>
        <sz val="9"/>
        <rFont val="Arial"/>
        <family val="2"/>
      </rPr>
      <t>Supt/Dir/JSC Treas. &amp; Sec</t>
    </r>
    <r>
      <rPr>
        <b/>
        <sz val="9"/>
        <color rgb="FFFF0000"/>
        <rFont val="Arial"/>
        <family val="2"/>
      </rPr>
      <t xml:space="preserve"> </t>
    </r>
  </si>
  <si>
    <t>N/A</t>
  </si>
  <si>
    <t>2019-2020</t>
  </si>
  <si>
    <t xml:space="preserve">SALARIES - Confidential </t>
  </si>
  <si>
    <t>BENEFITS - OTHER</t>
  </si>
  <si>
    <t xml:space="preserve">SUBSTITUTES / PT / Overtime </t>
  </si>
  <si>
    <t>TRAVEL EXPENSES (CTSO - $60,000)</t>
  </si>
  <si>
    <r>
      <t>RETIREMENT</t>
    </r>
    <r>
      <rPr>
        <b/>
        <sz val="11"/>
        <color rgb="FF00B050"/>
        <rFont val="Arial"/>
        <family val="2"/>
      </rPr>
      <t xml:space="preserve"> </t>
    </r>
    <r>
      <rPr>
        <b/>
        <sz val="9"/>
        <color rgb="FF00B050"/>
        <rFont val="Arial"/>
        <family val="2"/>
      </rPr>
      <t>(34.29%)</t>
    </r>
  </si>
  <si>
    <r>
      <t>GROUP HEALTH INSURANCE</t>
    </r>
    <r>
      <rPr>
        <sz val="8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(8.5%)</t>
    </r>
  </si>
  <si>
    <t xml:space="preserve">Tentative Budget Proposal - SY 2019-2020                                                                                                                             Page 1                             </t>
  </si>
  <si>
    <t>Tentative Budget Proposal - SY 2019-2020                                                                                                  Page 2</t>
  </si>
  <si>
    <t>Tentative Budget Proposal - SY 2019-2020                                                                                                    Page 3</t>
  </si>
  <si>
    <t>FINAL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</si>
</sst>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sz val="14"/>
      <color indexed="10"/>
      <name val="Arial"/>
      <family val="2"/>
    </font>
    <font>
      <b/>
      <i/>
      <sz val="11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14" fontId="0" fillId="0" borderId="2" xfId="0" applyNumberForma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43" fontId="6" fillId="0" borderId="0" xfId="0" applyNumberFormat="1" applyFont="1"/>
    <xf numFmtId="43" fontId="6" fillId="0" borderId="0" xfId="0" applyNumberFormat="1" applyFont="1" applyFill="1"/>
    <xf numFmtId="43" fontId="5" fillId="0" borderId="0" xfId="0" applyNumberFormat="1" applyFont="1"/>
    <xf numFmtId="0" fontId="5" fillId="0" borderId="2" xfId="0" applyFont="1" applyBorder="1"/>
    <xf numFmtId="0" fontId="7" fillId="0" borderId="0" xfId="0" applyFont="1" applyAlignment="1">
      <alignment horizontal="right"/>
    </xf>
    <xf numFmtId="0" fontId="7" fillId="0" borderId="2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3" fontId="5" fillId="0" borderId="0" xfId="0" applyNumberFormat="1" applyFont="1" applyAlignment="1">
      <alignment horizontal="center"/>
    </xf>
    <xf numFmtId="0" fontId="8" fillId="0" borderId="2" xfId="0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9" fillId="0" borderId="2" xfId="0" applyFont="1" applyBorder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9" fontId="3" fillId="0" borderId="1" xfId="1" applyFont="1" applyBorder="1"/>
    <xf numFmtId="0" fontId="3" fillId="0" borderId="0" xfId="0" applyFont="1" applyBorder="1"/>
    <xf numFmtId="0" fontId="3" fillId="0" borderId="2" xfId="0" applyFont="1" applyBorder="1" applyAlignment="1">
      <alignment horizontal="left"/>
    </xf>
    <xf numFmtId="43" fontId="6" fillId="0" borderId="0" xfId="0" applyNumberFormat="1" applyFont="1" applyFill="1" applyBorder="1"/>
    <xf numFmtId="43" fontId="6" fillId="0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3" fontId="3" fillId="0" borderId="7" xfId="0" applyNumberFormat="1" applyFont="1" applyBorder="1"/>
    <xf numFmtId="0" fontId="3" fillId="0" borderId="7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/>
    <xf numFmtId="10" fontId="6" fillId="0" borderId="7" xfId="0" applyNumberFormat="1" applyFont="1" applyFill="1" applyBorder="1"/>
    <xf numFmtId="9" fontId="3" fillId="0" borderId="8" xfId="1" applyFont="1" applyBorder="1"/>
    <xf numFmtId="14" fontId="1" fillId="0" borderId="2" xfId="0" applyNumberFormat="1" applyFont="1" applyBorder="1"/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3" applyFont="1" applyFill="1"/>
    <xf numFmtId="10" fontId="0" fillId="0" borderId="0" xfId="1" applyNumberFormat="1" applyFont="1"/>
    <xf numFmtId="43" fontId="1" fillId="0" borderId="0" xfId="0" applyNumberFormat="1" applyFont="1"/>
    <xf numFmtId="44" fontId="2" fillId="0" borderId="0" xfId="3" applyFont="1"/>
    <xf numFmtId="10" fontId="5" fillId="0" borderId="1" xfId="0" applyNumberFormat="1" applyFont="1" applyBorder="1"/>
    <xf numFmtId="10" fontId="8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6" fillId="0" borderId="0" xfId="0" applyNumberFormat="1" applyFont="1"/>
    <xf numFmtId="43" fontId="7" fillId="0" borderId="0" xfId="0" applyNumberFormat="1" applyFont="1" applyFill="1" applyBorder="1"/>
    <xf numFmtId="43" fontId="17" fillId="0" borderId="0" xfId="0" applyNumberFormat="1" applyFont="1" applyFill="1" applyBorder="1"/>
    <xf numFmtId="43" fontId="6" fillId="0" borderId="7" xfId="0" applyNumberFormat="1" applyFont="1" applyFill="1" applyBorder="1" applyAlignment="1"/>
    <xf numFmtId="0" fontId="8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Border="1"/>
    <xf numFmtId="0" fontId="19" fillId="0" borderId="0" xfId="0" applyFont="1" applyBorder="1" applyAlignment="1">
      <alignment vertical="top"/>
    </xf>
    <xf numFmtId="9" fontId="5" fillId="0" borderId="0" xfId="0" applyNumberFormat="1" applyFont="1" applyAlignment="1">
      <alignment horizontal="center"/>
    </xf>
    <xf numFmtId="10" fontId="6" fillId="0" borderId="1" xfId="1" applyNumberFormat="1" applyFont="1" applyFill="1" applyBorder="1"/>
    <xf numFmtId="10" fontId="7" fillId="0" borderId="1" xfId="1" applyNumberFormat="1" applyFont="1" applyFill="1" applyBorder="1"/>
    <xf numFmtId="43" fontId="5" fillId="0" borderId="0" xfId="0" applyNumberFormat="1" applyFont="1" applyFill="1"/>
    <xf numFmtId="10" fontId="5" fillId="0" borderId="1" xfId="1" applyNumberFormat="1" applyFont="1" applyFill="1" applyBorder="1"/>
    <xf numFmtId="10" fontId="3" fillId="0" borderId="1" xfId="1" applyNumberFormat="1" applyFont="1" applyFill="1" applyBorder="1"/>
    <xf numFmtId="9" fontId="6" fillId="0" borderId="0" xfId="1" applyFont="1" applyFill="1"/>
    <xf numFmtId="9" fontId="6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3" fillId="0" borderId="7" xfId="0" applyNumberFormat="1" applyFont="1" applyFill="1" applyBorder="1"/>
    <xf numFmtId="9" fontId="3" fillId="0" borderId="7" xfId="1" applyFont="1" applyFill="1" applyBorder="1"/>
    <xf numFmtId="43" fontId="8" fillId="0" borderId="0" xfId="0" applyNumberFormat="1" applyFont="1" applyFill="1"/>
    <xf numFmtId="2" fontId="8" fillId="0" borderId="0" xfId="0" applyNumberFormat="1" applyFont="1" applyFill="1"/>
    <xf numFmtId="43" fontId="9" fillId="0" borderId="0" xfId="0" applyNumberFormat="1" applyFont="1" applyFill="1"/>
    <xf numFmtId="2" fontId="9" fillId="0" borderId="0" xfId="0" applyNumberFormat="1" applyFont="1" applyFill="1"/>
    <xf numFmtId="0" fontId="5" fillId="0" borderId="0" xfId="0" applyFont="1" applyFill="1" applyAlignment="1">
      <alignment horizontal="center"/>
    </xf>
    <xf numFmtId="43" fontId="20" fillId="0" borderId="0" xfId="0" applyNumberFormat="1" applyFont="1" applyFill="1" applyBorder="1"/>
    <xf numFmtId="43" fontId="21" fillId="0" borderId="0" xfId="0" applyNumberFormat="1" applyFont="1" applyFill="1" applyBorder="1"/>
    <xf numFmtId="164" fontId="5" fillId="0" borderId="0" xfId="1" applyNumberFormat="1" applyFont="1" applyFill="1"/>
    <xf numFmtId="44" fontId="1" fillId="0" borderId="7" xfId="3" applyFont="1" applyBorder="1"/>
    <xf numFmtId="10" fontId="6" fillId="0" borderId="7" xfId="1" applyNumberFormat="1" applyFont="1" applyBorder="1"/>
    <xf numFmtId="43" fontId="8" fillId="0" borderId="7" xfId="0" applyNumberFormat="1" applyFont="1" applyBorder="1"/>
    <xf numFmtId="10" fontId="5" fillId="0" borderId="8" xfId="0" applyNumberFormat="1" applyFont="1" applyFill="1" applyBorder="1"/>
    <xf numFmtId="9" fontId="3" fillId="0" borderId="1" xfId="1" applyFont="1" applyFill="1" applyBorder="1"/>
    <xf numFmtId="10" fontId="27" fillId="0" borderId="1" xfId="1" applyNumberFormat="1" applyFont="1" applyFill="1" applyBorder="1"/>
    <xf numFmtId="10" fontId="21" fillId="0" borderId="1" xfId="1" applyNumberFormat="1" applyFont="1" applyFill="1" applyBorder="1"/>
    <xf numFmtId="44" fontId="26" fillId="0" borderId="0" xfId="3" applyFont="1" applyFill="1" applyBorder="1" applyAlignment="1"/>
    <xf numFmtId="10" fontId="1" fillId="0" borderId="0" xfId="1" applyNumberFormat="1" applyFont="1" applyFill="1"/>
    <xf numFmtId="10" fontId="20" fillId="0" borderId="0" xfId="0" applyNumberFormat="1" applyFont="1" applyFill="1" applyAlignment="1">
      <alignment horizontal="center"/>
    </xf>
    <xf numFmtId="10" fontId="24" fillId="0" borderId="1" xfId="1" applyNumberFormat="1" applyFont="1" applyFill="1" applyBorder="1"/>
    <xf numFmtId="44" fontId="1" fillId="0" borderId="0" xfId="5" applyFont="1" applyFill="1"/>
    <xf numFmtId="0" fontId="3" fillId="0" borderId="0" xfId="0" applyFont="1" applyFill="1" applyBorder="1"/>
    <xf numFmtId="0" fontId="6" fillId="0" borderId="2" xfId="0" applyFont="1" applyFill="1" applyBorder="1"/>
    <xf numFmtId="9" fontId="6" fillId="0" borderId="0" xfId="0" applyNumberFormat="1" applyFont="1"/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3" fontId="31" fillId="0" borderId="0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10" fontId="5" fillId="0" borderId="0" xfId="0" applyNumberFormat="1" applyFont="1" applyFill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10" fontId="20" fillId="0" borderId="0" xfId="0" applyNumberFormat="1" applyFont="1" applyFill="1" applyBorder="1"/>
    <xf numFmtId="10" fontId="6" fillId="0" borderId="0" xfId="0" applyNumberFormat="1" applyFont="1" applyFill="1" applyBorder="1"/>
    <xf numFmtId="10" fontId="24" fillId="0" borderId="0" xfId="0" applyNumberFormat="1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10" fontId="7" fillId="0" borderId="0" xfId="0" applyNumberFormat="1" applyFont="1" applyFill="1" applyBorder="1"/>
    <xf numFmtId="0" fontId="17" fillId="0" borderId="0" xfId="0" applyFont="1" applyFill="1" applyBorder="1" applyAlignment="1">
      <alignment horizontal="left"/>
    </xf>
    <xf numFmtId="10" fontId="17" fillId="0" borderId="0" xfId="0" applyNumberFormat="1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left"/>
    </xf>
    <xf numFmtId="43" fontId="26" fillId="0" borderId="0" xfId="0" applyNumberFormat="1" applyFont="1" applyFill="1" applyBorder="1"/>
    <xf numFmtId="4" fontId="6" fillId="0" borderId="0" xfId="0" applyNumberFormat="1" applyFont="1" applyFill="1" applyBorder="1"/>
    <xf numFmtId="43" fontId="28" fillId="0" borderId="0" xfId="0" applyNumberFormat="1" applyFont="1" applyFill="1" applyBorder="1"/>
    <xf numFmtId="10" fontId="3" fillId="0" borderId="0" xfId="0" applyNumberFormat="1" applyFont="1" applyFill="1" applyBorder="1"/>
    <xf numFmtId="10" fontId="3" fillId="0" borderId="0" xfId="0" applyNumberFormat="1" applyFont="1" applyBorder="1"/>
    <xf numFmtId="43" fontId="6" fillId="0" borderId="0" xfId="0" applyNumberFormat="1" applyFont="1" applyFill="1" applyBorder="1" applyAlignment="1"/>
    <xf numFmtId="43" fontId="3" fillId="0" borderId="0" xfId="0" applyNumberFormat="1" applyFont="1" applyBorder="1"/>
    <xf numFmtId="43" fontId="33" fillId="0" borderId="0" xfId="0" applyNumberFormat="1" applyFont="1" applyFill="1" applyBorder="1"/>
    <xf numFmtId="43" fontId="34" fillId="0" borderId="0" xfId="0" applyNumberFormat="1" applyFont="1" applyFill="1" applyBorder="1"/>
    <xf numFmtId="43" fontId="35" fillId="0" borderId="0" xfId="0" applyNumberFormat="1" applyFont="1" applyFill="1" applyBorder="1"/>
    <xf numFmtId="43" fontId="36" fillId="0" borderId="0" xfId="0" applyNumberFormat="1" applyFont="1" applyFill="1" applyBorder="1"/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43" fontId="31" fillId="0" borderId="0" xfId="0" applyNumberFormat="1" applyFont="1" applyFill="1"/>
    <xf numFmtId="43" fontId="31" fillId="0" borderId="0" xfId="0" applyNumberFormat="1" applyFont="1" applyFill="1" applyAlignment="1">
      <alignment horizontal="center"/>
    </xf>
    <xf numFmtId="43" fontId="35" fillId="0" borderId="0" xfId="0" applyNumberFormat="1" applyFont="1" applyFill="1"/>
    <xf numFmtId="43" fontId="36" fillId="0" borderId="7" xfId="0" applyNumberFormat="1" applyFont="1" applyFill="1" applyBorder="1"/>
    <xf numFmtId="0" fontId="31" fillId="0" borderId="0" xfId="0" applyFont="1" applyFill="1"/>
    <xf numFmtId="44" fontId="37" fillId="0" borderId="0" xfId="3" applyFont="1" applyFill="1"/>
    <xf numFmtId="44" fontId="35" fillId="0" borderId="0" xfId="3" applyFont="1" applyFill="1"/>
    <xf numFmtId="44" fontId="30" fillId="0" borderId="0" xfId="3" applyFont="1" applyAlignment="1">
      <alignment horizontal="center"/>
    </xf>
    <xf numFmtId="10" fontId="30" fillId="0" borderId="0" xfId="1" applyNumberFormat="1" applyFont="1" applyAlignment="1">
      <alignment horizontal="right"/>
    </xf>
    <xf numFmtId="10" fontId="19" fillId="0" borderId="0" xfId="0" applyNumberFormat="1" applyFont="1" applyFill="1" applyBorder="1"/>
    <xf numFmtId="44" fontId="5" fillId="0" borderId="0" xfId="3" applyFont="1" applyFill="1"/>
    <xf numFmtId="10" fontId="5" fillId="0" borderId="0" xfId="1" applyNumberFormat="1" applyFont="1" applyFill="1"/>
    <xf numFmtId="44" fontId="31" fillId="0" borderId="0" xfId="5" applyFont="1" applyFill="1"/>
    <xf numFmtId="43" fontId="35" fillId="0" borderId="0" xfId="0" applyNumberFormat="1" applyFont="1" applyAlignment="1">
      <alignment horizontal="center"/>
    </xf>
    <xf numFmtId="43" fontId="35" fillId="0" borderId="0" xfId="0" applyNumberFormat="1" applyFont="1"/>
    <xf numFmtId="0" fontId="2" fillId="0" borderId="0" xfId="0" applyFont="1" applyFill="1" applyBorder="1" applyAlignment="1">
      <alignment horizontal="left"/>
    </xf>
    <xf numFmtId="43" fontId="20" fillId="0" borderId="0" xfId="0" applyNumberFormat="1" applyFont="1" applyFill="1"/>
    <xf numFmtId="43" fontId="27" fillId="0" borderId="0" xfId="0" applyNumberFormat="1" applyFont="1" applyFill="1" applyBorder="1"/>
    <xf numFmtId="44" fontId="5" fillId="0" borderId="0" xfId="0" applyNumberFormat="1" applyFont="1" applyAlignment="1">
      <alignment horizontal="center"/>
    </xf>
    <xf numFmtId="44" fontId="26" fillId="0" borderId="0" xfId="3" applyFont="1" applyFill="1"/>
    <xf numFmtId="10" fontId="6" fillId="0" borderId="0" xfId="0" applyNumberFormat="1" applyFont="1" applyFill="1" applyBorder="1" applyAlignment="1">
      <alignment horizontal="right"/>
    </xf>
    <xf numFmtId="43" fontId="24" fillId="0" borderId="0" xfId="0" applyNumberFormat="1" applyFont="1" applyFill="1" applyBorder="1"/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2" fillId="0" borderId="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5" fillId="0" borderId="0" xfId="0" applyFont="1" applyBorder="1" applyAlignment="1">
      <alignment horizontal="center"/>
    </xf>
    <xf numFmtId="14" fontId="2" fillId="0" borderId="2" xfId="0" applyNumberFormat="1" applyFont="1" applyBorder="1"/>
  </cellXfs>
  <cellStyles count="6">
    <cellStyle name="Currency" xfId="3" builtinId="4"/>
    <cellStyle name="Currency 2" xfId="5"/>
    <cellStyle name="Normal" xfId="0" builtinId="0"/>
    <cellStyle name="Normal 2" xfId="4"/>
    <cellStyle name="Percent" xfId="1" builtinId="5"/>
    <cellStyle name="Percent 2" xfId="2"/>
  </cellStyles>
  <dxfs count="0"/>
  <tableStyles count="0" defaultTableStyle="TableStyleMedium9" defaultPivotStyle="PivotStyleLight16"/>
  <colors>
    <mruColors>
      <color rgb="FFC50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314123</xdr:colOff>
      <xdr:row>52</xdr:row>
      <xdr:rowOff>38707</xdr:rowOff>
    </xdr:from>
    <xdr:to>
      <xdr:col>3</xdr:col>
      <xdr:colOff>1058790</xdr:colOff>
      <xdr:row>52</xdr:row>
      <xdr:rowOff>678910</xdr:rowOff>
    </xdr:to>
    <xdr:pic>
      <xdr:nvPicPr>
        <xdr:cNvPr id="1073" name="Picture 1" descr="road sig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804" y="10708734"/>
          <a:ext cx="1828897" cy="640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325876</xdr:colOff>
      <xdr:row>0</xdr:row>
      <xdr:rowOff>47624</xdr:rowOff>
    </xdr:from>
    <xdr:to>
      <xdr:col>4</xdr:col>
      <xdr:colOff>7355</xdr:colOff>
      <xdr:row>0</xdr:row>
      <xdr:rowOff>699175</xdr:rowOff>
    </xdr:to>
    <xdr:pic>
      <xdr:nvPicPr>
        <xdr:cNvPr id="1074" name="Picture 2" descr="road sig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30557" y="47624"/>
          <a:ext cx="1974309" cy="651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75</xdr:row>
      <xdr:rowOff>19050</xdr:rowOff>
    </xdr:from>
    <xdr:to>
      <xdr:col>4</xdr:col>
      <xdr:colOff>133451</xdr:colOff>
      <xdr:row>75</xdr:row>
      <xdr:rowOff>122301</xdr:rowOff>
    </xdr:to>
    <xdr:pic>
      <xdr:nvPicPr>
        <xdr:cNvPr id="1075" name="Picture 3" descr="road sig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29050" y="15792450"/>
          <a:ext cx="2295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75</xdr:row>
      <xdr:rowOff>19050</xdr:rowOff>
    </xdr:from>
    <xdr:to>
      <xdr:col>4</xdr:col>
      <xdr:colOff>133451</xdr:colOff>
      <xdr:row>75</xdr:row>
      <xdr:rowOff>122301</xdr:rowOff>
    </xdr:to>
    <xdr:pic>
      <xdr:nvPicPr>
        <xdr:cNvPr id="5" name="Picture 3" descr="road sig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8506" y="15775832"/>
          <a:ext cx="2302456" cy="103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206839</xdr:colOff>
      <xdr:row>75</xdr:row>
      <xdr:rowOff>183407</xdr:rowOff>
    </xdr:from>
    <xdr:to>
      <xdr:col>3</xdr:col>
      <xdr:colOff>1074602</xdr:colOff>
      <xdr:row>75</xdr:row>
      <xdr:rowOff>823610</xdr:rowOff>
    </xdr:to>
    <xdr:pic>
      <xdr:nvPicPr>
        <xdr:cNvPr id="6" name="Picture 1" descr="road sig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6308" y="14524485"/>
          <a:ext cx="2028622" cy="640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="128" zoomScaleNormal="128" workbookViewId="0">
      <selection activeCell="B3" sqref="B3"/>
    </sheetView>
  </sheetViews>
  <sheetFormatPr defaultRowHeight="12.75" x14ac:dyDescent="0.2"/>
  <cols>
    <col min="1" max="1" width="11" customWidth="1"/>
    <col min="2" max="2" width="39.7109375" customWidth="1"/>
    <col min="3" max="3" width="16.85546875" customWidth="1"/>
    <col min="4" max="4" width="17.140625" customWidth="1"/>
    <col min="5" max="5" width="15.140625" customWidth="1"/>
    <col min="6" max="6" width="15" customWidth="1"/>
    <col min="7" max="7" width="13.42578125" customWidth="1"/>
    <col min="8" max="8" width="14.5703125" customWidth="1"/>
  </cols>
  <sheetData>
    <row r="1" spans="1:8" ht="60.75" customHeight="1" x14ac:dyDescent="0.25">
      <c r="A1" s="180"/>
      <c r="B1" s="181"/>
      <c r="C1" s="181"/>
      <c r="D1" s="181"/>
      <c r="E1" s="181"/>
      <c r="F1" s="181"/>
      <c r="G1" s="181"/>
      <c r="H1" s="182"/>
    </row>
    <row r="2" spans="1:8" ht="18" x14ac:dyDescent="0.25">
      <c r="A2" s="188" t="s">
        <v>74</v>
      </c>
      <c r="B2" s="189"/>
      <c r="C2" s="189"/>
      <c r="D2" s="189"/>
      <c r="E2" s="189"/>
      <c r="F2" s="189"/>
      <c r="G2" s="189"/>
      <c r="H2" s="190"/>
    </row>
    <row r="3" spans="1:8" ht="18" x14ac:dyDescent="0.25">
      <c r="A3" s="106"/>
      <c r="B3" s="107"/>
      <c r="C3" s="107"/>
      <c r="D3" s="107"/>
      <c r="E3" s="107"/>
      <c r="F3" s="107"/>
      <c r="G3" s="107"/>
      <c r="H3" s="108"/>
    </row>
    <row r="4" spans="1:8" ht="19.350000000000001" customHeight="1" x14ac:dyDescent="0.2">
      <c r="A4" s="192" t="s">
        <v>77</v>
      </c>
      <c r="B4" s="157"/>
      <c r="C4" s="68"/>
      <c r="D4" s="68"/>
      <c r="E4" s="68"/>
      <c r="F4" s="68"/>
      <c r="G4" s="170"/>
      <c r="H4" s="171"/>
    </row>
    <row r="5" spans="1:8" ht="12.75" customHeight="1" x14ac:dyDescent="0.2">
      <c r="A5" s="4"/>
      <c r="B5" s="2"/>
      <c r="C5" s="68"/>
      <c r="D5" s="68"/>
      <c r="E5" s="68"/>
      <c r="F5" s="68"/>
      <c r="G5" s="68"/>
      <c r="H5" s="3"/>
    </row>
    <row r="6" spans="1:8" ht="18" x14ac:dyDescent="0.25">
      <c r="A6" s="178" t="s">
        <v>31</v>
      </c>
      <c r="B6" s="179"/>
      <c r="C6" s="68"/>
      <c r="D6" s="68"/>
      <c r="E6" s="68"/>
      <c r="F6" s="68"/>
      <c r="G6" s="68"/>
      <c r="H6" s="3"/>
    </row>
    <row r="7" spans="1:8" x14ac:dyDescent="0.2">
      <c r="A7" s="5"/>
      <c r="B7" s="114"/>
      <c r="C7" s="115"/>
      <c r="D7" s="115"/>
      <c r="E7" s="111"/>
      <c r="F7" s="2"/>
      <c r="G7" s="2"/>
      <c r="H7" s="3"/>
    </row>
    <row r="8" spans="1:8" ht="15" x14ac:dyDescent="0.25">
      <c r="A8" s="7" t="s">
        <v>0</v>
      </c>
      <c r="B8" s="109" t="s">
        <v>2</v>
      </c>
      <c r="C8" s="109" t="s">
        <v>62</v>
      </c>
      <c r="D8" s="140" t="s">
        <v>67</v>
      </c>
      <c r="E8" s="191" t="s">
        <v>14</v>
      </c>
      <c r="F8" s="109" t="s">
        <v>15</v>
      </c>
      <c r="G8" s="109" t="s">
        <v>53</v>
      </c>
      <c r="H8" s="110" t="s">
        <v>15</v>
      </c>
    </row>
    <row r="9" spans="1:8" ht="15" x14ac:dyDescent="0.25">
      <c r="A9" s="7" t="s">
        <v>1</v>
      </c>
      <c r="B9" s="116"/>
      <c r="C9" s="109" t="s">
        <v>3</v>
      </c>
      <c r="D9" s="140" t="s">
        <v>3</v>
      </c>
      <c r="E9" s="191"/>
      <c r="F9" s="109" t="s">
        <v>14</v>
      </c>
      <c r="G9" s="109" t="s">
        <v>52</v>
      </c>
      <c r="H9" s="110" t="s">
        <v>13</v>
      </c>
    </row>
    <row r="10" spans="1:8" ht="14.25" x14ac:dyDescent="0.2">
      <c r="A10" s="43"/>
      <c r="B10" s="67"/>
      <c r="C10" s="67"/>
      <c r="D10" s="67"/>
      <c r="E10" s="117"/>
      <c r="F10" s="67"/>
      <c r="G10" s="117"/>
      <c r="H10" s="12"/>
    </row>
    <row r="11" spans="1:8" ht="14.25" x14ac:dyDescent="0.2">
      <c r="A11" s="13">
        <v>100</v>
      </c>
      <c r="B11" s="118" t="s">
        <v>16</v>
      </c>
      <c r="C11" s="85">
        <v>3089913</v>
      </c>
      <c r="D11" s="105">
        <v>3091557</v>
      </c>
      <c r="E11" s="35">
        <f>-C11+D11</f>
        <v>1644</v>
      </c>
      <c r="F11" s="120">
        <f>+E11/C11</f>
        <v>5.320538151074157E-4</v>
      </c>
      <c r="G11" s="120">
        <f>+E11/C49</f>
        <v>1.6760658208583333E-4</v>
      </c>
      <c r="H11" s="70">
        <f>SUM(D11/D49)</f>
        <v>0.29911335785730614</v>
      </c>
    </row>
    <row r="12" spans="1:8" ht="14.25" x14ac:dyDescent="0.2">
      <c r="A12" s="13"/>
      <c r="B12" s="118" t="s">
        <v>43</v>
      </c>
      <c r="C12" s="85">
        <v>821646</v>
      </c>
      <c r="D12" s="105">
        <v>806690</v>
      </c>
      <c r="E12" s="163">
        <f>D12-C12</f>
        <v>-14956</v>
      </c>
      <c r="F12" s="121">
        <f>+E12/C12</f>
        <v>-1.8202486228862551E-2</v>
      </c>
      <c r="G12" s="121">
        <f>+E12/C49</f>
        <v>-1.5247713148879094E-3</v>
      </c>
      <c r="H12" s="70">
        <f>SUM(D12/D49)</f>
        <v>7.8048619077671966E-2</v>
      </c>
    </row>
    <row r="13" spans="1:8" ht="14.25" x14ac:dyDescent="0.2">
      <c r="A13" s="13"/>
      <c r="B13" s="118" t="s">
        <v>64</v>
      </c>
      <c r="C13" s="85">
        <v>569475</v>
      </c>
      <c r="D13" s="105">
        <v>597117</v>
      </c>
      <c r="E13" s="35">
        <f>D13-C13</f>
        <v>27642</v>
      </c>
      <c r="F13" s="120">
        <f>+E13/C13</f>
        <v>4.853944422494403E-2</v>
      </c>
      <c r="G13" s="120">
        <f>+E13/C49</f>
        <v>2.8181150498884457E-3</v>
      </c>
      <c r="H13" s="70">
        <f>SUM(D13/D49)</f>
        <v>5.7772077598336725E-2</v>
      </c>
    </row>
    <row r="14" spans="1:8" ht="14.25" x14ac:dyDescent="0.2">
      <c r="A14" s="13"/>
      <c r="B14" s="118" t="s">
        <v>68</v>
      </c>
      <c r="C14" s="85">
        <v>146325</v>
      </c>
      <c r="D14" s="105">
        <v>196249</v>
      </c>
      <c r="E14" s="35">
        <f>D14-C14</f>
        <v>49924</v>
      </c>
      <c r="F14" s="120">
        <f>+E14/C14</f>
        <v>0.34118571672646508</v>
      </c>
      <c r="G14" s="120">
        <f>+E14/C49</f>
        <v>5.0897755499106712E-3</v>
      </c>
      <c r="H14" s="70">
        <f>SUM(D14/D49)</f>
        <v>1.8987421990323477E-2</v>
      </c>
    </row>
    <row r="15" spans="1:8" ht="14.25" x14ac:dyDescent="0.2">
      <c r="A15" s="13"/>
      <c r="B15" s="122" t="s">
        <v>65</v>
      </c>
      <c r="C15" s="85">
        <v>163043</v>
      </c>
      <c r="D15" s="105">
        <v>168947</v>
      </c>
      <c r="E15" s="35">
        <f>-C15+D15</f>
        <v>5904</v>
      </c>
      <c r="F15" s="120">
        <f t="shared" ref="F15:F41" si="0">+E15/C15</f>
        <v>3.6211306219831575E-2</v>
      </c>
      <c r="G15" s="120">
        <f>+E15/C49</f>
        <v>6.0191560865861316E-4</v>
      </c>
      <c r="H15" s="70">
        <f>SUM(D15/D49)</f>
        <v>1.6345907408441218E-2</v>
      </c>
    </row>
    <row r="16" spans="1:8" ht="14.25" x14ac:dyDescent="0.2">
      <c r="A16" s="13"/>
      <c r="B16" s="123" t="s">
        <v>29</v>
      </c>
      <c r="C16" s="86">
        <f>SUM(C11:C15)</f>
        <v>4790402</v>
      </c>
      <c r="D16" s="136">
        <f>SUM(D11:D15)</f>
        <v>4860560</v>
      </c>
      <c r="E16" s="62">
        <f>SUM(E11:E15)</f>
        <v>70158</v>
      </c>
      <c r="F16" s="124">
        <f t="shared" si="0"/>
        <v>1.4645534967629022E-2</v>
      </c>
      <c r="G16" s="124">
        <f>+E16/C49</f>
        <v>7.1526414756556541E-3</v>
      </c>
      <c r="H16" s="71">
        <f>SUM(D16/D49)</f>
        <v>0.47026738393207956</v>
      </c>
    </row>
    <row r="17" spans="1:8" ht="14.25" x14ac:dyDescent="0.2">
      <c r="A17" s="13">
        <v>122</v>
      </c>
      <c r="B17" s="118" t="s">
        <v>70</v>
      </c>
      <c r="C17" s="85">
        <v>96000</v>
      </c>
      <c r="D17" s="105">
        <v>118555</v>
      </c>
      <c r="E17" s="35">
        <f>-C17+D17</f>
        <v>22555</v>
      </c>
      <c r="F17" s="120">
        <f t="shared" si="0"/>
        <v>0.23494791666666667</v>
      </c>
      <c r="G17" s="120">
        <f>+E17/C49</f>
        <v>2.2994929798941426E-3</v>
      </c>
      <c r="H17" s="70">
        <f>SUM(D17/D49)</f>
        <v>1.1470396353931994E-2</v>
      </c>
    </row>
    <row r="18" spans="1:8" ht="14.25" x14ac:dyDescent="0.2">
      <c r="A18" s="13">
        <v>123</v>
      </c>
      <c r="B18" s="118" t="s">
        <v>51</v>
      </c>
      <c r="C18" s="85">
        <v>2500</v>
      </c>
      <c r="D18" s="105">
        <v>10000</v>
      </c>
      <c r="E18" s="35">
        <f>-C18+D18</f>
        <v>7500</v>
      </c>
      <c r="F18" s="119">
        <f t="shared" si="0"/>
        <v>3</v>
      </c>
      <c r="G18" s="119">
        <f>+E18/C49</f>
        <v>7.646285679098236E-4</v>
      </c>
      <c r="H18" s="70">
        <f>SUM(D18/D49)</f>
        <v>9.6751687857382597E-4</v>
      </c>
    </row>
    <row r="19" spans="1:8" ht="14.25" x14ac:dyDescent="0.2">
      <c r="A19" s="13"/>
      <c r="B19" s="123" t="s">
        <v>26</v>
      </c>
      <c r="C19" s="86">
        <f>SUM(C16:C18)</f>
        <v>4888902</v>
      </c>
      <c r="D19" s="136">
        <f>SUM(D16:D18)</f>
        <v>4989115</v>
      </c>
      <c r="E19" s="62">
        <f>D19-C19</f>
        <v>100213</v>
      </c>
      <c r="F19" s="124">
        <f t="shared" si="0"/>
        <v>2.0498058664297217E-2</v>
      </c>
      <c r="G19" s="124">
        <f>+E19/C49</f>
        <v>1.021676302345962E-2</v>
      </c>
      <c r="H19" s="71">
        <f>SUM(D19/D49)</f>
        <v>0.48270529716458538</v>
      </c>
    </row>
    <row r="20" spans="1:8" ht="14.25" x14ac:dyDescent="0.2">
      <c r="A20" s="13">
        <v>210</v>
      </c>
      <c r="B20" s="118" t="s">
        <v>73</v>
      </c>
      <c r="C20" s="85">
        <v>1246911</v>
      </c>
      <c r="D20" s="105">
        <v>1345054</v>
      </c>
      <c r="E20" s="35">
        <f>D20-C20</f>
        <v>98143</v>
      </c>
      <c r="F20" s="120">
        <f t="shared" si="0"/>
        <v>7.8708905447140973E-2</v>
      </c>
      <c r="G20" s="120">
        <f>+E20/C49</f>
        <v>1.0005725538716509E-2</v>
      </c>
      <c r="H20" s="70">
        <f>SUM(D20/D49)</f>
        <v>0.13013624475932389</v>
      </c>
    </row>
    <row r="21" spans="1:8" ht="14.25" x14ac:dyDescent="0.2">
      <c r="A21" s="13">
        <v>220</v>
      </c>
      <c r="B21" s="118" t="s">
        <v>63</v>
      </c>
      <c r="C21" s="85">
        <v>373989</v>
      </c>
      <c r="D21" s="105">
        <v>378785</v>
      </c>
      <c r="E21" s="35">
        <f t="shared" ref="E21:E22" si="1">D21-C21</f>
        <v>4796</v>
      </c>
      <c r="F21" s="120">
        <f t="shared" si="0"/>
        <v>1.2823906585487809E-2</v>
      </c>
      <c r="G21" s="120">
        <f>+E21/C49</f>
        <v>4.8895448155940183E-4</v>
      </c>
      <c r="H21" s="70">
        <f>SUM(D21/D49)</f>
        <v>3.6648088085058664E-2</v>
      </c>
    </row>
    <row r="22" spans="1:8" ht="15" x14ac:dyDescent="0.25">
      <c r="A22" s="13">
        <v>230</v>
      </c>
      <c r="B22" s="118" t="s">
        <v>72</v>
      </c>
      <c r="C22" s="85">
        <v>1602286</v>
      </c>
      <c r="D22" s="105">
        <v>1673587</v>
      </c>
      <c r="E22" s="35">
        <f t="shared" si="1"/>
        <v>71301</v>
      </c>
      <c r="F22" s="120">
        <f t="shared" si="0"/>
        <v>4.4499546273262074E-2</v>
      </c>
      <c r="G22" s="120">
        <f>+E22/C49</f>
        <v>7.2691708694051105E-3</v>
      </c>
      <c r="H22" s="70">
        <f>SUM(D22/D49)</f>
        <v>0.16192236702617335</v>
      </c>
    </row>
    <row r="23" spans="1:8" ht="14.25" x14ac:dyDescent="0.2">
      <c r="A23" s="13">
        <v>240</v>
      </c>
      <c r="B23" s="118" t="s">
        <v>24</v>
      </c>
      <c r="C23" s="85">
        <v>68000</v>
      </c>
      <c r="D23" s="105">
        <v>102000</v>
      </c>
      <c r="E23" s="35">
        <f>-C23+D23</f>
        <v>34000</v>
      </c>
      <c r="F23" s="120">
        <f t="shared" si="0"/>
        <v>0.5</v>
      </c>
      <c r="G23" s="120">
        <f>+E23/C49</f>
        <v>3.4663161745245334E-3</v>
      </c>
      <c r="H23" s="70">
        <f>SUM(D23/D49)</f>
        <v>9.8686721614530248E-3</v>
      </c>
    </row>
    <row r="24" spans="1:8" ht="14.25" x14ac:dyDescent="0.2">
      <c r="A24" s="13">
        <v>250</v>
      </c>
      <c r="B24" s="118" t="s">
        <v>4</v>
      </c>
      <c r="C24" s="85">
        <v>34068</v>
      </c>
      <c r="D24" s="105">
        <v>34068</v>
      </c>
      <c r="E24" s="35">
        <f>-C24+D24</f>
        <v>0</v>
      </c>
      <c r="F24" s="120">
        <f t="shared" si="0"/>
        <v>0</v>
      </c>
      <c r="G24" s="120">
        <f>+E24/C49</f>
        <v>0</v>
      </c>
      <c r="H24" s="70">
        <f>SUM(D24/D49)</f>
        <v>3.2961365019253102E-3</v>
      </c>
    </row>
    <row r="25" spans="1:8" ht="14.25" x14ac:dyDescent="0.2">
      <c r="A25" s="13">
        <v>260</v>
      </c>
      <c r="B25" s="67" t="s">
        <v>5</v>
      </c>
      <c r="C25" s="85">
        <v>29000</v>
      </c>
      <c r="D25" s="105">
        <v>29000</v>
      </c>
      <c r="E25" s="35">
        <f>-C25+D25</f>
        <v>0</v>
      </c>
      <c r="F25" s="120">
        <f t="shared" si="0"/>
        <v>0</v>
      </c>
      <c r="G25" s="120">
        <f>+E25/C49</f>
        <v>0</v>
      </c>
      <c r="H25" s="70">
        <f>SUM(D25/D49)</f>
        <v>2.8057989478640953E-3</v>
      </c>
    </row>
    <row r="26" spans="1:8" ht="14.25" x14ac:dyDescent="0.2">
      <c r="A26" s="13">
        <v>290</v>
      </c>
      <c r="B26" s="67" t="s">
        <v>69</v>
      </c>
      <c r="C26" s="85">
        <v>0</v>
      </c>
      <c r="D26" s="105">
        <v>11000</v>
      </c>
      <c r="E26" s="35">
        <f>-C26+D26</f>
        <v>11000</v>
      </c>
      <c r="F26" s="162" t="s">
        <v>66</v>
      </c>
      <c r="G26" s="120">
        <f>+E26/C49</f>
        <v>1.121455232934408E-3</v>
      </c>
      <c r="H26" s="70">
        <f>SUM(D26/D49)</f>
        <v>1.0642685664312085E-3</v>
      </c>
    </row>
    <row r="27" spans="1:8" ht="14.25" x14ac:dyDescent="0.2">
      <c r="A27" s="13"/>
      <c r="B27" s="123" t="s">
        <v>27</v>
      </c>
      <c r="C27" s="86">
        <f>SUM(C20:C26)</f>
        <v>3354254</v>
      </c>
      <c r="D27" s="136">
        <f>SUM(D20:D26)</f>
        <v>3573494</v>
      </c>
      <c r="E27" s="62">
        <f>D27-C27</f>
        <v>219240</v>
      </c>
      <c r="F27" s="124">
        <f t="shared" si="0"/>
        <v>6.536177641884007E-2</v>
      </c>
      <c r="G27" s="124">
        <f>+E27/C49</f>
        <v>2.2351622297139963E-2</v>
      </c>
      <c r="H27" s="71">
        <f>SUM(D27/D49)</f>
        <v>0.34574157604822958</v>
      </c>
    </row>
    <row r="28" spans="1:8" ht="15" x14ac:dyDescent="0.2">
      <c r="A28" s="13"/>
      <c r="B28" s="125" t="s">
        <v>25</v>
      </c>
      <c r="C28" s="159">
        <f>+C19+C20+C21+C22+C23+C24+C25</f>
        <v>8243156</v>
      </c>
      <c r="D28" s="137">
        <f>+D19+D27</f>
        <v>8562609</v>
      </c>
      <c r="E28" s="63">
        <f>D28-C28</f>
        <v>319453</v>
      </c>
      <c r="F28" s="126">
        <f t="shared" si="0"/>
        <v>3.8753724908275423E-2</v>
      </c>
      <c r="G28" s="126">
        <f>+E28/C49</f>
        <v>3.256838532059958E-2</v>
      </c>
      <c r="H28" s="93">
        <f>SUM(D28/D49)</f>
        <v>0.82844687321281496</v>
      </c>
    </row>
    <row r="29" spans="1:8" ht="14.25" x14ac:dyDescent="0.2">
      <c r="A29" s="13">
        <v>300</v>
      </c>
      <c r="B29" s="127" t="s">
        <v>41</v>
      </c>
      <c r="C29" s="85">
        <v>76834</v>
      </c>
      <c r="D29" s="105">
        <v>81834</v>
      </c>
      <c r="E29" s="35">
        <f>-C29+D29</f>
        <v>5000</v>
      </c>
      <c r="F29" s="120">
        <f t="shared" si="0"/>
        <v>6.5075357263711373E-2</v>
      </c>
      <c r="G29" s="120">
        <f>+E29/C49</f>
        <v>5.0975237860654903E-4</v>
      </c>
      <c r="H29" s="70">
        <f>SUM(D29/D49)</f>
        <v>7.9175776241210468E-3</v>
      </c>
    </row>
    <row r="30" spans="1:8" ht="14.25" x14ac:dyDescent="0.2">
      <c r="A30" s="13">
        <v>400</v>
      </c>
      <c r="B30" s="67" t="s">
        <v>42</v>
      </c>
      <c r="C30" s="85">
        <v>179691</v>
      </c>
      <c r="D30" s="105">
        <v>179691</v>
      </c>
      <c r="E30" s="35">
        <f t="shared" ref="E30:E42" si="2">-C30+D30</f>
        <v>0</v>
      </c>
      <c r="F30" s="119">
        <f t="shared" si="0"/>
        <v>0</v>
      </c>
      <c r="G30" s="119">
        <f>+E30/C49</f>
        <v>0</v>
      </c>
      <c r="H30" s="70">
        <f>SUM(D30/D49)</f>
        <v>1.7385407542780937E-2</v>
      </c>
    </row>
    <row r="31" spans="1:8" ht="14.25" x14ac:dyDescent="0.2">
      <c r="A31" s="13">
        <v>510</v>
      </c>
      <c r="B31" s="67" t="s">
        <v>6</v>
      </c>
      <c r="C31" s="85">
        <v>14000</v>
      </c>
      <c r="D31" s="105">
        <v>14000</v>
      </c>
      <c r="E31" s="35">
        <f t="shared" si="2"/>
        <v>0</v>
      </c>
      <c r="F31" s="119">
        <f t="shared" si="0"/>
        <v>0</v>
      </c>
      <c r="G31" s="119">
        <f>+E31/C49</f>
        <v>0</v>
      </c>
      <c r="H31" s="70">
        <f>SUM(D31/D49)</f>
        <v>1.3545236300033564E-3</v>
      </c>
    </row>
    <row r="32" spans="1:8" ht="14.25" x14ac:dyDescent="0.2">
      <c r="A32" s="13">
        <v>520</v>
      </c>
      <c r="B32" s="67" t="s">
        <v>7</v>
      </c>
      <c r="C32" s="85">
        <v>110000</v>
      </c>
      <c r="D32" s="105">
        <v>110000</v>
      </c>
      <c r="E32" s="35">
        <f t="shared" si="2"/>
        <v>0</v>
      </c>
      <c r="F32" s="119">
        <f t="shared" si="0"/>
        <v>0</v>
      </c>
      <c r="G32" s="119">
        <f>+E32/C49</f>
        <v>0</v>
      </c>
      <c r="H32" s="70">
        <f>SUM(D32/D49)</f>
        <v>1.0642685664312085E-2</v>
      </c>
    </row>
    <row r="33" spans="1:8" ht="14.25" x14ac:dyDescent="0.2">
      <c r="A33" s="13">
        <v>530</v>
      </c>
      <c r="B33" s="127" t="s">
        <v>40</v>
      </c>
      <c r="C33" s="85">
        <v>23200</v>
      </c>
      <c r="D33" s="105">
        <v>23200</v>
      </c>
      <c r="E33" s="35">
        <f t="shared" si="2"/>
        <v>0</v>
      </c>
      <c r="F33" s="119">
        <f t="shared" si="0"/>
        <v>0</v>
      </c>
      <c r="G33" s="119">
        <f>+E33/C49</f>
        <v>0</v>
      </c>
      <c r="H33" s="70">
        <f>SUM(D33/D49)</f>
        <v>2.244639158291276E-3</v>
      </c>
    </row>
    <row r="34" spans="1:8" ht="14.25" x14ac:dyDescent="0.2">
      <c r="A34" s="13">
        <v>540</v>
      </c>
      <c r="B34" s="67" t="s">
        <v>39</v>
      </c>
      <c r="C34" s="85">
        <v>22000</v>
      </c>
      <c r="D34" s="105">
        <v>22000</v>
      </c>
      <c r="E34" s="35">
        <f t="shared" si="2"/>
        <v>0</v>
      </c>
      <c r="F34" s="119">
        <f t="shared" si="0"/>
        <v>0</v>
      </c>
      <c r="G34" s="119">
        <f>+E34/C49</f>
        <v>0</v>
      </c>
      <c r="H34" s="70">
        <f>SUM(D34/D49)</f>
        <v>2.128537132862417E-3</v>
      </c>
    </row>
    <row r="35" spans="1:8" ht="14.25" x14ac:dyDescent="0.2">
      <c r="A35" s="13">
        <v>550</v>
      </c>
      <c r="B35" s="67" t="s">
        <v>8</v>
      </c>
      <c r="C35" s="85">
        <v>13750</v>
      </c>
      <c r="D35" s="105">
        <v>13750</v>
      </c>
      <c r="E35" s="35">
        <f t="shared" si="2"/>
        <v>0</v>
      </c>
      <c r="F35" s="119">
        <f t="shared" si="0"/>
        <v>0</v>
      </c>
      <c r="G35" s="119">
        <f>+E35/C49</f>
        <v>0</v>
      </c>
      <c r="H35" s="70">
        <f>SUM(D35/D49)</f>
        <v>1.3303357080390106E-3</v>
      </c>
    </row>
    <row r="36" spans="1:8" ht="14.25" x14ac:dyDescent="0.2">
      <c r="A36" s="13">
        <v>580</v>
      </c>
      <c r="B36" s="67" t="s">
        <v>71</v>
      </c>
      <c r="C36" s="85">
        <v>81450</v>
      </c>
      <c r="D36" s="105">
        <v>86450</v>
      </c>
      <c r="E36" s="35">
        <f t="shared" si="2"/>
        <v>5000</v>
      </c>
      <c r="F36" s="119">
        <f t="shared" si="0"/>
        <v>6.1387354205033766E-2</v>
      </c>
      <c r="G36" s="119">
        <f>+E36/C49</f>
        <v>5.0975237860654903E-4</v>
      </c>
      <c r="H36" s="70">
        <f>SUM(D36/D49)</f>
        <v>8.3641834152707248E-3</v>
      </c>
    </row>
    <row r="37" spans="1:8" ht="14.25" x14ac:dyDescent="0.2">
      <c r="A37" s="13">
        <v>610</v>
      </c>
      <c r="B37" s="67" t="s">
        <v>9</v>
      </c>
      <c r="C37" s="85">
        <v>480418</v>
      </c>
      <c r="D37" s="105">
        <v>500418</v>
      </c>
      <c r="E37" s="35">
        <f t="shared" si="2"/>
        <v>20000</v>
      </c>
      <c r="F37" s="119">
        <f t="shared" si="0"/>
        <v>4.1630413514897442E-2</v>
      </c>
      <c r="G37" s="119">
        <f>+E37/C49</f>
        <v>2.0390095144261961E-3</v>
      </c>
      <c r="H37" s="70">
        <f>SUM(D37/D49)</f>
        <v>4.8416286134215683E-2</v>
      </c>
    </row>
    <row r="38" spans="1:8" ht="14.25" x14ac:dyDescent="0.2">
      <c r="A38" s="13">
        <v>620</v>
      </c>
      <c r="B38" s="67" t="s">
        <v>10</v>
      </c>
      <c r="C38" s="85">
        <v>192000</v>
      </c>
      <c r="D38" s="105">
        <v>192000</v>
      </c>
      <c r="E38" s="35">
        <f t="shared" si="2"/>
        <v>0</v>
      </c>
      <c r="F38" s="119">
        <f t="shared" si="0"/>
        <v>0</v>
      </c>
      <c r="G38" s="119">
        <f>+E38/C49</f>
        <v>0</v>
      </c>
      <c r="H38" s="70">
        <f>SUM(D38/D49)</f>
        <v>1.8576324068617457E-2</v>
      </c>
    </row>
    <row r="39" spans="1:8" ht="14.25" x14ac:dyDescent="0.2">
      <c r="A39" s="13">
        <v>640</v>
      </c>
      <c r="B39" s="67" t="s">
        <v>49</v>
      </c>
      <c r="C39" s="85">
        <v>57900</v>
      </c>
      <c r="D39" s="105">
        <v>59500</v>
      </c>
      <c r="E39" s="35">
        <f t="shared" si="2"/>
        <v>1600</v>
      </c>
      <c r="F39" s="119">
        <f t="shared" si="0"/>
        <v>2.7633851468048358E-2</v>
      </c>
      <c r="G39" s="119">
        <f>+E39/C49</f>
        <v>1.6312076115409569E-4</v>
      </c>
      <c r="H39" s="70">
        <f>SUM(D39/D49)</f>
        <v>5.7567254275142643E-3</v>
      </c>
    </row>
    <row r="40" spans="1:8" ht="14.25" x14ac:dyDescent="0.2">
      <c r="A40" s="13">
        <v>750</v>
      </c>
      <c r="B40" s="127" t="s">
        <v>37</v>
      </c>
      <c r="C40" s="85">
        <v>60000</v>
      </c>
      <c r="D40" s="105">
        <v>80000</v>
      </c>
      <c r="E40" s="35">
        <f t="shared" si="2"/>
        <v>20000</v>
      </c>
      <c r="F40" s="119">
        <f t="shared" si="0"/>
        <v>0.33333333333333331</v>
      </c>
      <c r="G40" s="119">
        <f>+E40/C49</f>
        <v>2.0390095144261961E-3</v>
      </c>
      <c r="H40" s="70">
        <f>SUM(D40/D49)</f>
        <v>7.7401350285906077E-3</v>
      </c>
    </row>
    <row r="41" spans="1:8" ht="14.25" x14ac:dyDescent="0.2">
      <c r="A41" s="13">
        <v>760</v>
      </c>
      <c r="B41" s="67" t="s">
        <v>38</v>
      </c>
      <c r="C41" s="85">
        <v>40000</v>
      </c>
      <c r="D41" s="105">
        <v>40000</v>
      </c>
      <c r="E41" s="35">
        <f t="shared" si="2"/>
        <v>0</v>
      </c>
      <c r="F41" s="119">
        <f t="shared" si="0"/>
        <v>0</v>
      </c>
      <c r="G41" s="119">
        <f>+E41/C49</f>
        <v>0</v>
      </c>
      <c r="H41" s="70">
        <f>SUM(D41/D49)</f>
        <v>3.8700675142953039E-3</v>
      </c>
    </row>
    <row r="42" spans="1:8" ht="14.25" x14ac:dyDescent="0.2">
      <c r="A42" s="13">
        <v>810</v>
      </c>
      <c r="B42" s="67" t="s">
        <v>11</v>
      </c>
      <c r="C42" s="85">
        <v>14285</v>
      </c>
      <c r="D42" s="105">
        <v>14285</v>
      </c>
      <c r="E42" s="35">
        <f t="shared" si="2"/>
        <v>0</v>
      </c>
      <c r="F42" s="119">
        <f>+E42/C42</f>
        <v>0</v>
      </c>
      <c r="G42" s="119">
        <f>+E42/C49</f>
        <v>0</v>
      </c>
      <c r="H42" s="70">
        <f>SUM(D42/D49)</f>
        <v>1.3820978610427103E-3</v>
      </c>
    </row>
    <row r="43" spans="1:8" ht="14.25" x14ac:dyDescent="0.2">
      <c r="A43" s="103"/>
      <c r="B43" s="128" t="s">
        <v>56</v>
      </c>
      <c r="C43" s="86">
        <f>SUM(C29:C42)</f>
        <v>1365528</v>
      </c>
      <c r="D43" s="136">
        <f>SUM(D29:D42)</f>
        <v>1417128</v>
      </c>
      <c r="E43" s="62">
        <f>SUM(E29:E42)</f>
        <v>51600</v>
      </c>
      <c r="F43" s="124">
        <f>+E43/C43</f>
        <v>3.7787581067543104E-2</v>
      </c>
      <c r="G43" s="124">
        <f>+E43/C49</f>
        <v>5.2606445472195866E-3</v>
      </c>
      <c r="H43" s="94">
        <f>SUM(D43/D49)</f>
        <v>0.13710952590995687</v>
      </c>
    </row>
    <row r="44" spans="1:8" ht="14.25" x14ac:dyDescent="0.2">
      <c r="A44" s="101"/>
      <c r="B44" s="118"/>
      <c r="C44" s="85"/>
      <c r="D44" s="105"/>
      <c r="E44" s="35"/>
      <c r="F44" s="35"/>
      <c r="G44" s="35"/>
      <c r="H44" s="70"/>
    </row>
    <row r="45" spans="1:8" ht="15" x14ac:dyDescent="0.25">
      <c r="A45" s="186" t="s">
        <v>61</v>
      </c>
      <c r="B45" s="187"/>
      <c r="C45" s="129">
        <f>SUM(C28:C42)</f>
        <v>9608684</v>
      </c>
      <c r="D45" s="138">
        <f>SUM(D28:D42)</f>
        <v>9979737</v>
      </c>
      <c r="E45" s="129">
        <f>SUM(E28:E42)</f>
        <v>371053</v>
      </c>
      <c r="F45" s="113">
        <f>+E45/C45</f>
        <v>3.8616422394575571E-2</v>
      </c>
      <c r="G45" s="113">
        <f>+E45/C45</f>
        <v>3.8616422394575571E-2</v>
      </c>
      <c r="H45" s="73">
        <f>SUM(D45/D49)</f>
        <v>0.9655563991227718</v>
      </c>
    </row>
    <row r="46" spans="1:8" ht="14.25" x14ac:dyDescent="0.2">
      <c r="A46" s="101"/>
      <c r="B46" s="118"/>
      <c r="C46" s="85"/>
      <c r="D46" s="105"/>
      <c r="E46" s="35"/>
      <c r="F46" s="121"/>
      <c r="G46" s="121"/>
      <c r="H46" s="98"/>
    </row>
    <row r="47" spans="1:8" ht="14.25" x14ac:dyDescent="0.2">
      <c r="A47" s="101"/>
      <c r="B47" s="118" t="s">
        <v>12</v>
      </c>
      <c r="C47" s="85">
        <v>200000</v>
      </c>
      <c r="D47" s="105">
        <v>356000</v>
      </c>
      <c r="E47" s="130">
        <f>-C47+D47</f>
        <v>156000</v>
      </c>
      <c r="F47" s="120">
        <f>+E47/C47</f>
        <v>0.78</v>
      </c>
      <c r="G47" s="120">
        <f>+E47/C49</f>
        <v>1.5904274212524331E-2</v>
      </c>
      <c r="H47" s="70">
        <f>SUM(D47/D49)</f>
        <v>3.4443600877228205E-2</v>
      </c>
    </row>
    <row r="48" spans="1:8" ht="14.25" x14ac:dyDescent="0.2">
      <c r="A48" s="101"/>
      <c r="B48" s="118"/>
      <c r="C48" s="85"/>
      <c r="D48" s="105"/>
      <c r="E48" s="35"/>
      <c r="F48" s="35"/>
      <c r="G48" s="35"/>
      <c r="H48" s="70"/>
    </row>
    <row r="49" spans="1:8" ht="15.75" x14ac:dyDescent="0.25">
      <c r="A49" s="104" t="s">
        <v>46</v>
      </c>
      <c r="B49" s="100"/>
      <c r="C49" s="131">
        <f>SUM(C45:C48)</f>
        <v>9808684</v>
      </c>
      <c r="D49" s="139">
        <f>SUM(D45:D48)</f>
        <v>10335737</v>
      </c>
      <c r="E49" s="131">
        <f>+E45+E46+E47</f>
        <v>527053</v>
      </c>
      <c r="F49" s="132">
        <f>SUM(E49/C49)</f>
        <v>5.3733304080343498E-2</v>
      </c>
      <c r="G49" s="132">
        <f>SUM(E49/C49)</f>
        <v>5.3733304080343498E-2</v>
      </c>
      <c r="H49" s="74">
        <f>SUM(D49/D49)</f>
        <v>1</v>
      </c>
    </row>
    <row r="50" spans="1:8" ht="15.75" x14ac:dyDescent="0.25">
      <c r="A50" s="34"/>
      <c r="B50" s="33"/>
      <c r="C50" s="133"/>
      <c r="D50" s="134"/>
      <c r="E50" s="95"/>
      <c r="F50" s="151"/>
      <c r="G50" s="120"/>
      <c r="H50" s="92"/>
    </row>
    <row r="51" spans="1:8" ht="15.75" x14ac:dyDescent="0.25">
      <c r="A51" s="34"/>
      <c r="B51" s="33"/>
      <c r="C51" s="135"/>
      <c r="D51" s="134"/>
      <c r="E51" s="134"/>
      <c r="F51" s="134"/>
      <c r="G51" s="120"/>
      <c r="H51" s="32"/>
    </row>
    <row r="52" spans="1:8" ht="16.5" thickBot="1" x14ac:dyDescent="0.3">
      <c r="A52" s="37"/>
      <c r="B52" s="40"/>
      <c r="C52" s="39"/>
      <c r="D52" s="64"/>
      <c r="E52" s="64"/>
      <c r="F52" s="64"/>
      <c r="G52" s="44"/>
      <c r="H52" s="45"/>
    </row>
    <row r="53" spans="1:8" ht="60.75" customHeight="1" x14ac:dyDescent="0.35">
      <c r="A53" s="183"/>
      <c r="B53" s="184"/>
      <c r="C53" s="184"/>
      <c r="D53" s="184"/>
      <c r="E53" s="184"/>
      <c r="F53" s="184"/>
      <c r="G53" s="184"/>
      <c r="H53" s="185"/>
    </row>
    <row r="54" spans="1:8" ht="18" x14ac:dyDescent="0.25">
      <c r="A54" s="175" t="s">
        <v>75</v>
      </c>
      <c r="B54" s="176"/>
      <c r="C54" s="176"/>
      <c r="D54" s="176"/>
      <c r="E54" s="176"/>
      <c r="F54" s="176"/>
      <c r="G54" s="176"/>
      <c r="H54" s="177"/>
    </row>
    <row r="55" spans="1:8" x14ac:dyDescent="0.2">
      <c r="A55" s="4"/>
      <c r="H55" s="3"/>
    </row>
    <row r="56" spans="1:8" ht="15.75" x14ac:dyDescent="0.25">
      <c r="A56" s="6" t="str">
        <f>A4</f>
        <v>FINAL APPROVED</v>
      </c>
      <c r="B56" s="31"/>
      <c r="H56" s="3"/>
    </row>
    <row r="57" spans="1:8" x14ac:dyDescent="0.2">
      <c r="A57" s="4"/>
      <c r="B57" s="1"/>
      <c r="H57" s="3"/>
    </row>
    <row r="58" spans="1:8" ht="18" x14ac:dyDescent="0.25">
      <c r="A58" s="178" t="s">
        <v>17</v>
      </c>
      <c r="B58" s="179"/>
      <c r="C58" s="10"/>
      <c r="D58" s="10"/>
      <c r="E58" s="10"/>
      <c r="F58" s="10"/>
      <c r="G58" s="10"/>
      <c r="H58" s="12"/>
    </row>
    <row r="59" spans="1:8" ht="14.25" x14ac:dyDescent="0.2">
      <c r="A59" s="19"/>
      <c r="B59" s="18"/>
      <c r="C59" s="20"/>
      <c r="D59" s="20"/>
      <c r="E59" s="20"/>
      <c r="F59" s="20"/>
      <c r="G59" s="10"/>
      <c r="H59" s="12"/>
    </row>
    <row r="60" spans="1:8" ht="15" x14ac:dyDescent="0.25">
      <c r="A60" s="17" t="s">
        <v>32</v>
      </c>
      <c r="B60" s="21"/>
      <c r="C60" s="66" t="s">
        <v>62</v>
      </c>
      <c r="D60" s="141" t="s">
        <v>67</v>
      </c>
      <c r="E60" s="8" t="s">
        <v>14</v>
      </c>
      <c r="F60" s="8" t="s">
        <v>30</v>
      </c>
      <c r="G60" s="10"/>
      <c r="H60" s="12"/>
    </row>
    <row r="61" spans="1:8" ht="15" x14ac:dyDescent="0.25">
      <c r="A61" s="17"/>
      <c r="B61" s="21"/>
      <c r="C61" s="8"/>
      <c r="D61" s="141"/>
      <c r="E61" s="8"/>
      <c r="F61" s="8"/>
      <c r="G61" s="10"/>
      <c r="H61" s="12"/>
    </row>
    <row r="62" spans="1:8" ht="14.25" x14ac:dyDescent="0.2">
      <c r="A62" s="43" t="s">
        <v>44</v>
      </c>
      <c r="B62" s="22"/>
      <c r="C62" s="154">
        <v>950000</v>
      </c>
      <c r="D62" s="154">
        <v>975000</v>
      </c>
      <c r="E62" s="15">
        <f t="shared" ref="E62:E69" si="3">+D62-C62</f>
        <v>25000</v>
      </c>
      <c r="F62" s="75">
        <f>SUM(D62/D75)</f>
        <v>9.4332895660948032E-2</v>
      </c>
      <c r="G62" s="10"/>
      <c r="H62" s="12"/>
    </row>
    <row r="63" spans="1:8" ht="14.25" x14ac:dyDescent="0.2">
      <c r="A63" s="43" t="s">
        <v>18</v>
      </c>
      <c r="B63" s="22"/>
      <c r="C63" s="142">
        <f>SUM(C21*0.63)</f>
        <v>235613.07</v>
      </c>
      <c r="D63" s="142">
        <f>SUM(D21*0.68)</f>
        <v>257573.80000000002</v>
      </c>
      <c r="E63" s="15">
        <f>+D63-C63</f>
        <v>21960.73000000001</v>
      </c>
      <c r="F63" s="75">
        <f>SUM(D63/D75)</f>
        <v>2.4920699897839894E-2</v>
      </c>
      <c r="G63" s="102"/>
      <c r="H63" s="12"/>
    </row>
    <row r="64" spans="1:8" ht="14.25" x14ac:dyDescent="0.2">
      <c r="A64" s="43" t="s">
        <v>19</v>
      </c>
      <c r="B64" s="22"/>
      <c r="C64" s="142">
        <f>SUM(C22*0.63)</f>
        <v>1009440.18</v>
      </c>
      <c r="D64" s="142">
        <f>SUM(D22*0.68)</f>
        <v>1138039.1600000001</v>
      </c>
      <c r="E64" s="15">
        <f t="shared" si="3"/>
        <v>128598.9800000001</v>
      </c>
      <c r="F64" s="75">
        <f>SUM(D64/D75)</f>
        <v>0.1101072095777979</v>
      </c>
      <c r="G64" s="102"/>
      <c r="H64" s="12"/>
    </row>
    <row r="65" spans="1:8" ht="14.25" x14ac:dyDescent="0.2">
      <c r="A65" s="43" t="s">
        <v>20</v>
      </c>
      <c r="B65" s="22"/>
      <c r="C65" s="142">
        <v>105000</v>
      </c>
      <c r="D65" s="142">
        <v>105000</v>
      </c>
      <c r="E65" s="15">
        <f t="shared" si="3"/>
        <v>0</v>
      </c>
      <c r="F65" s="75">
        <f>SUM(D65/D75)</f>
        <v>1.0158927225025172E-2</v>
      </c>
      <c r="G65" s="10"/>
      <c r="H65" s="12"/>
    </row>
    <row r="66" spans="1:8" ht="14.25" x14ac:dyDescent="0.2">
      <c r="A66" s="43" t="s">
        <v>28</v>
      </c>
      <c r="B66" s="22"/>
      <c r="C66" s="142">
        <v>2000</v>
      </c>
      <c r="D66" s="142">
        <v>2000</v>
      </c>
      <c r="E66" s="15">
        <f t="shared" si="3"/>
        <v>0</v>
      </c>
      <c r="F66" s="75">
        <f>SUM(D66/D75)</f>
        <v>1.9350337571476519E-4</v>
      </c>
      <c r="G66" s="10"/>
      <c r="H66" s="12"/>
    </row>
    <row r="67" spans="1:8" ht="14.25" x14ac:dyDescent="0.2">
      <c r="A67" s="43" t="s">
        <v>21</v>
      </c>
      <c r="B67" s="22"/>
      <c r="C67" s="142">
        <v>4000</v>
      </c>
      <c r="D67" s="142">
        <v>4000</v>
      </c>
      <c r="E67" s="15">
        <f t="shared" si="3"/>
        <v>0</v>
      </c>
      <c r="F67" s="75">
        <f>SUM(D67/D75)</f>
        <v>3.8700675142953038E-4</v>
      </c>
      <c r="G67" s="14"/>
      <c r="H67" s="12"/>
    </row>
    <row r="68" spans="1:8" ht="14.25" x14ac:dyDescent="0.2">
      <c r="A68" s="164" t="s">
        <v>58</v>
      </c>
      <c r="B68" s="165"/>
      <c r="C68" s="142">
        <v>515961</v>
      </c>
      <c r="D68" s="142">
        <v>534548</v>
      </c>
      <c r="E68" s="158">
        <f t="shared" si="3"/>
        <v>18587</v>
      </c>
      <c r="F68" s="75">
        <f>SUM(D68/D75)</f>
        <v>5.1718421240788154E-2</v>
      </c>
      <c r="G68" s="14"/>
      <c r="H68" s="12"/>
    </row>
    <row r="69" spans="1:8" ht="14.25" x14ac:dyDescent="0.2">
      <c r="A69" s="43" t="s">
        <v>50</v>
      </c>
      <c r="B69" s="11"/>
      <c r="C69" s="143">
        <v>11033</v>
      </c>
      <c r="D69" s="143">
        <v>11033</v>
      </c>
      <c r="E69" s="15">
        <f t="shared" si="3"/>
        <v>0</v>
      </c>
      <c r="F69" s="75">
        <f>SUM(D69/D75)</f>
        <v>1.0674613721305022E-3</v>
      </c>
      <c r="G69" s="11"/>
      <c r="H69" s="12"/>
    </row>
    <row r="70" spans="1:8" ht="14.25" x14ac:dyDescent="0.2">
      <c r="A70" s="43"/>
      <c r="B70" s="11"/>
      <c r="C70" s="36"/>
      <c r="D70" s="143"/>
      <c r="E70" s="15"/>
      <c r="F70" s="76"/>
      <c r="G70" s="11"/>
      <c r="H70" s="12"/>
    </row>
    <row r="71" spans="1:8" ht="15" x14ac:dyDescent="0.25">
      <c r="A71" s="17" t="s">
        <v>47</v>
      </c>
      <c r="B71" s="9"/>
      <c r="C71" s="23">
        <f>SUM(C62:C69)</f>
        <v>2833047.25</v>
      </c>
      <c r="D71" s="155">
        <f>SUM(D62:D69)</f>
        <v>3027193.96</v>
      </c>
      <c r="E71" s="72">
        <f>+D71-C71</f>
        <v>194146.70999999996</v>
      </c>
      <c r="F71" s="87">
        <f>SUM(D71/D75)</f>
        <v>0.29288612510167394</v>
      </c>
      <c r="G71" s="11"/>
      <c r="H71" s="12"/>
    </row>
    <row r="72" spans="1:8" ht="14.25" x14ac:dyDescent="0.2">
      <c r="A72" s="43"/>
      <c r="B72" s="10"/>
      <c r="C72" s="61"/>
      <c r="D72" s="142"/>
      <c r="E72" s="77"/>
      <c r="F72" s="75"/>
      <c r="G72" s="11"/>
      <c r="H72" s="12"/>
    </row>
    <row r="73" spans="1:8" ht="15" x14ac:dyDescent="0.25">
      <c r="A73" s="17" t="s">
        <v>48</v>
      </c>
      <c r="B73" s="9"/>
      <c r="C73" s="16">
        <f>+C75-C71</f>
        <v>6975636.75</v>
      </c>
      <c r="D73" s="156">
        <f>+D75-D71</f>
        <v>7308543.04</v>
      </c>
      <c r="E73" s="72">
        <f>SUM(D73-C73)</f>
        <v>332906.29000000004</v>
      </c>
      <c r="F73" s="87">
        <f>SUM(D73/D75)</f>
        <v>0.70711387489832611</v>
      </c>
      <c r="G73" s="10"/>
      <c r="H73" s="12"/>
    </row>
    <row r="74" spans="1:8" ht="14.25" x14ac:dyDescent="0.2">
      <c r="A74" s="43"/>
      <c r="B74" s="22"/>
      <c r="C74" s="61"/>
      <c r="D74" s="142"/>
      <c r="E74" s="15"/>
      <c r="F74" s="75"/>
      <c r="G74" s="14"/>
      <c r="H74" s="12"/>
    </row>
    <row r="75" spans="1:8" ht="16.5" thickBot="1" x14ac:dyDescent="0.3">
      <c r="A75" s="37" t="s">
        <v>45</v>
      </c>
      <c r="B75" s="38"/>
      <c r="C75" s="39">
        <f>+C49</f>
        <v>9808684</v>
      </c>
      <c r="D75" s="145">
        <f>+D49</f>
        <v>10335737</v>
      </c>
      <c r="E75" s="78">
        <f>SUM(E71+E73)</f>
        <v>527053</v>
      </c>
      <c r="F75" s="79">
        <f>SUM(D75/D75)</f>
        <v>1</v>
      </c>
      <c r="G75" s="41"/>
      <c r="H75" s="42"/>
    </row>
    <row r="76" spans="1:8" ht="71.45" customHeight="1" x14ac:dyDescent="0.25">
      <c r="A76" s="180"/>
      <c r="B76" s="181"/>
      <c r="C76" s="181"/>
      <c r="D76" s="181"/>
      <c r="E76" s="181"/>
      <c r="F76" s="181"/>
      <c r="G76" s="181"/>
      <c r="H76" s="182"/>
    </row>
    <row r="77" spans="1:8" ht="18" x14ac:dyDescent="0.25">
      <c r="A77" s="175" t="s">
        <v>76</v>
      </c>
      <c r="B77" s="176"/>
      <c r="C77" s="176"/>
      <c r="D77" s="176"/>
      <c r="E77" s="176"/>
      <c r="F77" s="176"/>
      <c r="G77" s="176"/>
      <c r="H77" s="177"/>
    </row>
    <row r="78" spans="1:8" ht="14.25" customHeight="1" x14ac:dyDescent="0.25">
      <c r="A78" s="48"/>
      <c r="B78" s="49"/>
      <c r="C78" s="49"/>
      <c r="D78" s="49"/>
      <c r="E78" s="60"/>
      <c r="F78" s="49"/>
      <c r="G78" s="49"/>
      <c r="H78" s="50"/>
    </row>
    <row r="79" spans="1:8" x14ac:dyDescent="0.2">
      <c r="A79" s="6" t="str">
        <f>A4</f>
        <v>FINAL APPROVED</v>
      </c>
      <c r="B79" s="2"/>
      <c r="C79" s="2"/>
      <c r="D79" s="2"/>
      <c r="E79" s="2"/>
      <c r="F79" s="2"/>
      <c r="G79" s="2"/>
      <c r="H79" s="3"/>
    </row>
    <row r="80" spans="1:8" ht="9.6" customHeight="1" x14ac:dyDescent="0.2">
      <c r="A80" s="46"/>
      <c r="B80" s="2"/>
      <c r="C80" s="2"/>
      <c r="D80" s="2"/>
      <c r="E80" s="2"/>
      <c r="F80" s="2"/>
      <c r="G80" s="2"/>
      <c r="H80" s="3"/>
    </row>
    <row r="81" spans="1:8" ht="18.600000000000001" customHeight="1" x14ac:dyDescent="0.25">
      <c r="A81" s="178" t="s">
        <v>33</v>
      </c>
      <c r="B81" s="179"/>
      <c r="C81" s="2"/>
      <c r="D81" s="2"/>
      <c r="E81" s="2"/>
      <c r="F81" s="2"/>
      <c r="G81" s="2"/>
      <c r="H81" s="3"/>
    </row>
    <row r="82" spans="1:8" ht="13.5" customHeight="1" x14ac:dyDescent="0.25">
      <c r="A82" s="47"/>
      <c r="B82" s="33"/>
      <c r="C82" s="2"/>
      <c r="D82" s="2"/>
      <c r="E82" s="2"/>
      <c r="F82" s="2"/>
      <c r="G82" s="2"/>
      <c r="H82" s="3"/>
    </row>
    <row r="83" spans="1:8" ht="14.25" x14ac:dyDescent="0.2">
      <c r="A83" s="24"/>
      <c r="B83" s="25"/>
      <c r="C83" s="172" t="s">
        <v>57</v>
      </c>
      <c r="D83" s="174" t="s">
        <v>59</v>
      </c>
      <c r="E83" s="172" t="s">
        <v>60</v>
      </c>
      <c r="F83" s="59"/>
      <c r="G83" s="27"/>
      <c r="H83" s="28"/>
    </row>
    <row r="84" spans="1:8" ht="14.25" x14ac:dyDescent="0.2">
      <c r="A84" s="24"/>
      <c r="B84" s="25"/>
      <c r="C84" s="173"/>
      <c r="D84" s="174"/>
      <c r="E84" s="173"/>
      <c r="F84" s="59"/>
      <c r="G84" s="27"/>
      <c r="H84" s="28"/>
    </row>
    <row r="85" spans="1:8" ht="15" x14ac:dyDescent="0.25">
      <c r="A85" s="24"/>
      <c r="B85" s="25"/>
      <c r="C85" s="173"/>
      <c r="D85" s="141"/>
      <c r="E85" s="26"/>
      <c r="F85" s="26"/>
      <c r="G85" s="27"/>
      <c r="H85" s="28"/>
    </row>
    <row r="86" spans="1:8" ht="14.25" x14ac:dyDescent="0.2">
      <c r="A86" s="24" t="s">
        <v>35</v>
      </c>
      <c r="B86" s="25"/>
      <c r="C86" s="97">
        <v>0.75080000000000002</v>
      </c>
      <c r="D86" s="142">
        <f>+E86/12</f>
        <v>457271.17620266671</v>
      </c>
      <c r="E86" s="80">
        <f>+D73*75.08%</f>
        <v>5487254.1144320006</v>
      </c>
      <c r="F86" s="81"/>
      <c r="G86" s="27"/>
      <c r="H86" s="28"/>
    </row>
    <row r="87" spans="1:8" ht="14.25" x14ac:dyDescent="0.2">
      <c r="A87" s="24" t="s">
        <v>36</v>
      </c>
      <c r="B87" s="25"/>
      <c r="C87" s="97">
        <v>0.2492</v>
      </c>
      <c r="D87" s="142">
        <f>+E87/12</f>
        <v>151774.07713066667</v>
      </c>
      <c r="E87" s="80">
        <f>+D73*24.92%</f>
        <v>1821288.9255679999</v>
      </c>
      <c r="F87" s="81"/>
      <c r="G87" s="27"/>
      <c r="H87" s="28"/>
    </row>
    <row r="88" spans="1:8" ht="15" x14ac:dyDescent="0.25">
      <c r="A88" s="29" t="s">
        <v>34</v>
      </c>
      <c r="B88" s="30"/>
      <c r="C88" s="69">
        <v>1</v>
      </c>
      <c r="D88" s="144">
        <f>+E88/12</f>
        <v>609045.2533333333</v>
      </c>
      <c r="E88" s="82">
        <f>+D73</f>
        <v>7308543.04</v>
      </c>
      <c r="F88" s="83"/>
      <c r="G88" s="27"/>
      <c r="H88" s="28"/>
    </row>
    <row r="89" spans="1:8" ht="14.25" x14ac:dyDescent="0.2">
      <c r="A89" s="24"/>
      <c r="B89" s="25"/>
      <c r="C89" s="27"/>
      <c r="D89" s="146"/>
      <c r="E89" s="65"/>
      <c r="F89" s="65"/>
      <c r="G89" s="27"/>
      <c r="H89" s="28"/>
    </row>
    <row r="90" spans="1:8" ht="15" x14ac:dyDescent="0.25">
      <c r="A90" s="43"/>
      <c r="B90" s="22"/>
      <c r="C90" s="66" t="s">
        <v>62</v>
      </c>
      <c r="D90" s="141" t="s">
        <v>67</v>
      </c>
      <c r="E90" s="84" t="s">
        <v>54</v>
      </c>
      <c r="F90" s="84" t="s">
        <v>55</v>
      </c>
      <c r="G90" s="51"/>
      <c r="H90" s="58"/>
    </row>
    <row r="91" spans="1:8" ht="15" x14ac:dyDescent="0.25">
      <c r="A91" s="164" t="s">
        <v>22</v>
      </c>
      <c r="B91" s="165"/>
      <c r="C91" s="99">
        <f>SUM(C93*75.22%)</f>
        <v>5247073.9633499999</v>
      </c>
      <c r="D91" s="147">
        <f>E86</f>
        <v>5487254.1144320006</v>
      </c>
      <c r="E91" s="52">
        <f>D91-C91</f>
        <v>240180.1510820007</v>
      </c>
      <c r="F91" s="96">
        <f>E91/C91</f>
        <v>4.577411196404356E-2</v>
      </c>
      <c r="G91" s="55"/>
      <c r="H91" s="56"/>
    </row>
    <row r="92" spans="1:8" ht="15" x14ac:dyDescent="0.25">
      <c r="A92" s="164" t="s">
        <v>23</v>
      </c>
      <c r="B92" s="165"/>
      <c r="C92" s="99">
        <f>SUM(C93*24.78%)</f>
        <v>1728562.7866500001</v>
      </c>
      <c r="D92" s="147">
        <f>E87</f>
        <v>1821288.9255679999</v>
      </c>
      <c r="E92" s="52">
        <f>D92-C92</f>
        <v>92726.138917999808</v>
      </c>
      <c r="F92" s="96">
        <f>E92/C92</f>
        <v>5.3643489050059612E-2</v>
      </c>
      <c r="G92" s="55"/>
      <c r="H92" s="56"/>
    </row>
    <row r="93" spans="1:8" ht="15" x14ac:dyDescent="0.25">
      <c r="A93" s="166" t="s">
        <v>13</v>
      </c>
      <c r="B93" s="167"/>
      <c r="C93" s="161">
        <f>C73</f>
        <v>6975636.75</v>
      </c>
      <c r="D93" s="148">
        <f>D91+D92</f>
        <v>7308543.040000001</v>
      </c>
      <c r="E93" s="152">
        <f>D93-C93</f>
        <v>332906.29000000097</v>
      </c>
      <c r="F93" s="153">
        <f>E93/C93</f>
        <v>4.7724143605958405E-2</v>
      </c>
      <c r="G93" s="54"/>
      <c r="H93" s="57"/>
    </row>
    <row r="94" spans="1:8" ht="15" x14ac:dyDescent="0.25">
      <c r="A94" s="43"/>
      <c r="B94" s="22"/>
      <c r="C94" s="160"/>
      <c r="D94" s="66"/>
      <c r="E94" s="149"/>
      <c r="F94" s="150"/>
      <c r="G94" s="55"/>
      <c r="H94" s="56"/>
    </row>
    <row r="95" spans="1:8" ht="15.75" thickBot="1" x14ac:dyDescent="0.3">
      <c r="A95" s="168"/>
      <c r="B95" s="169"/>
      <c r="C95" s="88"/>
      <c r="D95" s="88"/>
      <c r="E95" s="88"/>
      <c r="F95" s="89"/>
      <c r="G95" s="90"/>
      <c r="H95" s="91"/>
    </row>
    <row r="96" spans="1:8" x14ac:dyDescent="0.2">
      <c r="B96" s="112"/>
      <c r="D96" s="53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</sheetData>
  <mergeCells count="20">
    <mergeCell ref="A1:H1"/>
    <mergeCell ref="A53:H53"/>
    <mergeCell ref="A54:H54"/>
    <mergeCell ref="A76:H76"/>
    <mergeCell ref="A68:B68"/>
    <mergeCell ref="A45:B45"/>
    <mergeCell ref="A58:B58"/>
    <mergeCell ref="A6:B6"/>
    <mergeCell ref="A2:H2"/>
    <mergeCell ref="E8:E9"/>
    <mergeCell ref="A91:B91"/>
    <mergeCell ref="A92:B92"/>
    <mergeCell ref="A93:B93"/>
    <mergeCell ref="A95:B95"/>
    <mergeCell ref="G4:H4"/>
    <mergeCell ref="E83:E84"/>
    <mergeCell ref="D83:D84"/>
    <mergeCell ref="C83:C85"/>
    <mergeCell ref="A77:H77"/>
    <mergeCell ref="A81:B81"/>
  </mergeCells>
  <phoneticPr fontId="0" type="noConversion"/>
  <printOptions gridLines="1"/>
  <pageMargins left="0.45" right="0.45" top="1" bottom="0.5" header="0.3" footer="0.3"/>
  <pageSetup scale="69" orientation="portrait" r:id="rId1"/>
  <headerFooter alignWithMargins="0"/>
  <rowBreaks count="2" manualBreakCount="2">
    <brk id="52" max="16383" man="1"/>
    <brk id="75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7" sqref="K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2019-2020 Budget</vt:lpstr>
      <vt:lpstr>Sheet3</vt:lpstr>
      <vt:lpstr>'2019-2020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Schaeffer</dc:creator>
  <cp:lastModifiedBy>Gerald P. Witmer Jr.</cp:lastModifiedBy>
  <cp:lastPrinted>2019-04-08T16:25:46Z</cp:lastPrinted>
  <dcterms:created xsi:type="dcterms:W3CDTF">2001-03-27T10:47:37Z</dcterms:created>
  <dcterms:modified xsi:type="dcterms:W3CDTF">2019-06-13T13:48:18Z</dcterms:modified>
</cp:coreProperties>
</file>